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acint-my.sharepoint.com/personal/asalvia_coac_net/Documents/Escritorio/"/>
    </mc:Choice>
  </mc:AlternateContent>
  <xr:revisionPtr revIDLastSave="0" documentId="8_{33F4D789-47F7-4A9B-B880-2B6D0EADD0CE}" xr6:coauthVersionLast="47" xr6:coauthVersionMax="47" xr10:uidLastSave="{00000000-0000-0000-0000-000000000000}"/>
  <bookViews>
    <workbookView xWindow="-108" yWindow="-108" windowWidth="23256" windowHeight="12576" xr2:uid="{E37E4ACA-512D-452A-9EC0-7288A769B098}"/>
  </bookViews>
  <sheets>
    <sheet name="Emisiones" sheetId="4" r:id="rId1"/>
    <sheet name="Envolvente - Ventilación" sheetId="2" r:id="rId2"/>
    <sheet name="Hoja2" sheetId="5" r:id="rId3"/>
    <sheet name="Hoja1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6" l="1"/>
  <c r="F8" i="6" s="1"/>
  <c r="D8" i="6"/>
  <c r="B10" i="5"/>
  <c r="C8" i="5"/>
  <c r="B9" i="4"/>
  <c r="C10" i="2"/>
  <c r="D3" i="4"/>
  <c r="B4" i="4" s="1"/>
  <c r="H10" i="2"/>
  <c r="A14" i="2"/>
  <c r="C14" i="2" s="1"/>
  <c r="C3" i="2"/>
  <c r="D10" i="2" l="1"/>
  <c r="G10" i="2" s="1"/>
  <c r="A4" i="4"/>
  <c r="C4" i="4"/>
  <c r="D14" i="2"/>
  <c r="A15" i="2"/>
  <c r="C15" i="2" s="1"/>
  <c r="B11" i="4" l="1"/>
  <c r="B10" i="4"/>
  <c r="A16" i="2"/>
  <c r="C16" i="2" s="1"/>
  <c r="D15" i="2"/>
  <c r="D16" i="2" l="1"/>
  <c r="A17" i="2"/>
  <c r="C17" i="2" s="1"/>
  <c r="D17" i="2" l="1"/>
  <c r="A18" i="2"/>
  <c r="C18" i="2" s="1"/>
  <c r="A19" i="2" l="1"/>
  <c r="C19" i="2" s="1"/>
  <c r="D18" i="2"/>
  <c r="D19" i="2" l="1"/>
  <c r="A20" i="2"/>
  <c r="C20" i="2" s="1"/>
  <c r="D20" i="2" l="1"/>
  <c r="A21" i="2"/>
  <c r="C21" i="2" s="1"/>
  <c r="D21" i="2" l="1"/>
  <c r="A22" i="2"/>
  <c r="C22" i="2" s="1"/>
  <c r="D22" i="2" l="1"/>
  <c r="A23" i="2"/>
  <c r="C23" i="2" s="1"/>
  <c r="A24" i="2" l="1"/>
  <c r="C24" i="2" s="1"/>
  <c r="D23" i="2"/>
  <c r="D24" i="2" l="1"/>
  <c r="A25" i="2"/>
  <c r="C25" i="2" s="1"/>
  <c r="D25" i="2" l="1"/>
  <c r="A26" i="2"/>
  <c r="C26" i="2" s="1"/>
  <c r="A27" i="2" l="1"/>
  <c r="C27" i="2" s="1"/>
  <c r="D26" i="2"/>
  <c r="D27" i="2" l="1"/>
  <c r="A28" i="2"/>
  <c r="C28" i="2" s="1"/>
  <c r="A29" i="2" l="1"/>
  <c r="C29" i="2" s="1"/>
  <c r="D28" i="2"/>
  <c r="A30" i="2" l="1"/>
  <c r="C30" i="2" s="1"/>
  <c r="D29" i="2"/>
  <c r="A31" i="2" l="1"/>
  <c r="D30" i="2"/>
  <c r="C31" i="2" l="1"/>
  <c r="D31" i="2" s="1"/>
</calcChain>
</file>

<file path=xl/sharedStrings.xml><?xml version="1.0" encoding="utf-8"?>
<sst xmlns="http://schemas.openxmlformats.org/spreadsheetml/2006/main" count="130" uniqueCount="64">
  <si>
    <t>Emisiones</t>
  </si>
  <si>
    <t>Calefaccion</t>
  </si>
  <si>
    <t>Refrigeracion</t>
  </si>
  <si>
    <t>ACS</t>
  </si>
  <si>
    <t>TOTAL</t>
  </si>
  <si>
    <t>% reducción EPNR</t>
  </si>
  <si>
    <t>% reduccion demanda calefacción</t>
  </si>
  <si>
    <t>ACH</t>
  </si>
  <si>
    <t>Altura</t>
  </si>
  <si>
    <t>hVE/m2-planta</t>
  </si>
  <si>
    <t>Kglobal</t>
  </si>
  <si>
    <t>Compacidad</t>
  </si>
  <si>
    <t>kGlobal/m2</t>
  </si>
  <si>
    <t>% peso demanda calefaccion asociado a envolvente</t>
  </si>
  <si>
    <t>Factor reductor de la Kglobal</t>
  </si>
  <si>
    <t>Intervalo esperado del Ahorro Demanda</t>
  </si>
  <si>
    <t>Compacidad [m]</t>
  </si>
  <si>
    <t>Supeficies envol</t>
  </si>
  <si>
    <t>U</t>
  </si>
  <si>
    <t>Suelo con aire bis</t>
  </si>
  <si>
    <t>Suelo</t>
  </si>
  <si>
    <t>Conocidas</t>
  </si>
  <si>
    <t>Sin patrón</t>
  </si>
  <si>
    <t>Fachada Norte bis</t>
  </si>
  <si>
    <t>Fachada</t>
  </si>
  <si>
    <t>Norte</t>
  </si>
  <si>
    <t>Cubierta inclinada con cámara bis</t>
  </si>
  <si>
    <t>Cubierta</t>
  </si>
  <si>
    <t>Techo</t>
  </si>
  <si>
    <t>Fachada Sur bis</t>
  </si>
  <si>
    <t>Sur</t>
  </si>
  <si>
    <t>Fachada Oeste bis</t>
  </si>
  <si>
    <t>Oeste</t>
  </si>
  <si>
    <t>Fachada Este-principal bis</t>
  </si>
  <si>
    <t>Este</t>
  </si>
  <si>
    <t>O-Dormitorio Cocina</t>
  </si>
  <si>
    <t>None</t>
  </si>
  <si>
    <t>O-Galería</t>
  </si>
  <si>
    <t>E-Salones</t>
  </si>
  <si>
    <t>E-Dormitorios</t>
  </si>
  <si>
    <t>PT Pilar integrado en fachada-Fachada Norte</t>
  </si>
  <si>
    <t>Pilar integrado en fachada</t>
  </si>
  <si>
    <t>PT Encuentro de fachada con forjado-Fachada Norte</t>
  </si>
  <si>
    <t>Encuentro de fachada con forjado</t>
  </si>
  <si>
    <t>PT Encuentro de fachada con cubierta-Cubierta inclinada con cámara</t>
  </si>
  <si>
    <t>Encuentro de fachada con cubierta</t>
  </si>
  <si>
    <t>PT Pilar integrado en fachada-Fachada Sur</t>
  </si>
  <si>
    <t>PT Encuentro de fachada con forjado-Fachada Sur</t>
  </si>
  <si>
    <t>PT Pilar en Esquina-Fachada Oeste</t>
  </si>
  <si>
    <t>Pilar en Esquina</t>
  </si>
  <si>
    <t>PT Pilar integrado en fachada-Fachada Oeste</t>
  </si>
  <si>
    <t>PT Encuentro de fachada con forjado-Fachada Oeste</t>
  </si>
  <si>
    <t>PT Contorno de hueco-O-Dormitorio Cocina</t>
  </si>
  <si>
    <t>Contorno de hueco</t>
  </si>
  <si>
    <t>PT Contorno de hueco-O-Galería</t>
  </si>
  <si>
    <t>PT Pilar en Esquina-Fachada Este-principal</t>
  </si>
  <si>
    <t>PT Pilar integrado en fachada-Fachada Este-principal</t>
  </si>
  <si>
    <t>PT Encuentro de fachada con forjado-Fachada Este-principal</t>
  </si>
  <si>
    <t>PT Contorno de hueco-E-Salones</t>
  </si>
  <si>
    <t>PT Contorno de hueco-E-Dormitorios</t>
  </si>
  <si>
    <t>l/s</t>
  </si>
  <si>
    <t>m3/h</t>
  </si>
  <si>
    <t>Vol</t>
  </si>
  <si>
    <t>ACH [h-1]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</si>
</sst>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0000000000%"/>
    <numFmt numFmtId="166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1" applyFont="1"/>
    <xf numFmtId="165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</xdr:colOff>
      <xdr:row>7</xdr:row>
      <xdr:rowOff>144780</xdr:rowOff>
    </xdr:from>
    <xdr:to>
      <xdr:col>15</xdr:col>
      <xdr:colOff>231631</xdr:colOff>
      <xdr:row>28</xdr:row>
      <xdr:rowOff>130120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066890-6335-47A8-9D12-06EF6A1CB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1424940"/>
          <a:ext cx="8085946" cy="4187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771525</xdr:colOff>
      <xdr:row>0</xdr:row>
      <xdr:rowOff>133350</xdr:rowOff>
    </xdr:from>
    <xdr:to>
      <xdr:col>17</xdr:col>
      <xdr:colOff>631520</xdr:colOff>
      <xdr:row>31</xdr:row>
      <xdr:rowOff>58126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0FE5-17F3-4561-88C6-E9DA24E2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0" y="133350"/>
          <a:ext cx="6914210" cy="6992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47FE-75DA-47E5-BF08-870DA12B6626}">
  <dimension ref="A1:D11"/>
  <sheetViews>
    <sheetView tabSelected="1" workbookViewId="0">
      <selection activeCell="B11" sqref="B11"/>
    </sheetView>
  </sheetViews>
  <sheetFormatPr defaultColWidth="11.42578125" defaultRowHeight="14.45"/>
  <cols>
    <col min="1" max="1" width="16.5703125" customWidth="1"/>
    <col min="2" max="2" width="11.7109375" customWidth="1"/>
  </cols>
  <sheetData>
    <row r="1" spans="1:4">
      <c r="A1" s="16" t="s">
        <v>0</v>
      </c>
      <c r="B1" s="16"/>
      <c r="C1" s="16"/>
      <c r="D1" s="16"/>
    </row>
    <row r="2" spans="1:4">
      <c r="A2" s="12" t="s">
        <v>1</v>
      </c>
      <c r="B2" s="12" t="s">
        <v>2</v>
      </c>
      <c r="C2" s="12" t="s">
        <v>3</v>
      </c>
      <c r="D2" s="12" t="s">
        <v>4</v>
      </c>
    </row>
    <row r="3" spans="1:4">
      <c r="A3" s="13">
        <v>22.1</v>
      </c>
      <c r="B3" s="13">
        <v>0.6</v>
      </c>
      <c r="C3" s="13">
        <v>9.8000000000000007</v>
      </c>
      <c r="D3" s="7">
        <f>SUM(A3:C3)</f>
        <v>32.5</v>
      </c>
    </row>
    <row r="4" spans="1:4">
      <c r="A4" s="8">
        <f>A3/$D$3</f>
        <v>0.68</v>
      </c>
      <c r="B4" s="8">
        <f t="shared" ref="B4:C4" si="0">B3/$D$3</f>
        <v>1.846153846153846E-2</v>
      </c>
      <c r="C4" s="8">
        <f t="shared" si="0"/>
        <v>0.30153846153846153</v>
      </c>
      <c r="D4" s="7"/>
    </row>
    <row r="8" spans="1:4" ht="43.15">
      <c r="A8" s="11" t="s">
        <v>5</v>
      </c>
      <c r="B8" s="11" t="s">
        <v>6</v>
      </c>
    </row>
    <row r="9" spans="1:4">
      <c r="A9" s="10">
        <v>0.3</v>
      </c>
      <c r="B9" s="9">
        <f>A9/$A$4</f>
        <v>0.44117647058823523</v>
      </c>
    </row>
    <row r="10" spans="1:4">
      <c r="A10" s="10">
        <v>0.45</v>
      </c>
      <c r="B10" s="9">
        <f t="shared" ref="B10:B11" si="1">A10/$A$4</f>
        <v>0.66176470588235292</v>
      </c>
    </row>
    <row r="11" spans="1:4">
      <c r="A11" s="10">
        <v>0.6</v>
      </c>
      <c r="B11" s="9">
        <f t="shared" si="1"/>
        <v>0.88235294117647045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4375-02D2-4B28-AED0-0AF7D43431DC}">
  <dimension ref="A2:I31"/>
  <sheetViews>
    <sheetView topLeftCell="A7" workbookViewId="0">
      <selection activeCell="D10" sqref="D10"/>
    </sheetView>
  </sheetViews>
  <sheetFormatPr defaultColWidth="11.42578125" defaultRowHeight="14.45"/>
  <cols>
    <col min="3" max="3" width="14.5703125" bestFit="1" customWidth="1"/>
    <col min="10" max="10" width="20.28515625" bestFit="1" customWidth="1"/>
    <col min="13" max="14" width="12.5703125" customWidth="1"/>
  </cols>
  <sheetData>
    <row r="2" spans="1:9" s="1" customFormat="1">
      <c r="A2" s="15" t="s">
        <v>7</v>
      </c>
      <c r="B2" s="15" t="s">
        <v>8</v>
      </c>
      <c r="C2" s="15" t="s">
        <v>9</v>
      </c>
    </row>
    <row r="3" spans="1:9">
      <c r="A3" s="13">
        <v>0.5</v>
      </c>
      <c r="B3" s="13">
        <v>2.5</v>
      </c>
      <c r="C3" s="14">
        <f>A3*B3*1.204*1006/3600</f>
        <v>0.4205638888888889</v>
      </c>
    </row>
    <row r="7" spans="1:9">
      <c r="I7" s="4"/>
    </row>
    <row r="9" spans="1:9" s="1" customFormat="1" ht="72">
      <c r="A9" s="15" t="s">
        <v>10</v>
      </c>
      <c r="B9" s="15" t="s">
        <v>11</v>
      </c>
      <c r="C9" s="15" t="s">
        <v>12</v>
      </c>
      <c r="D9" s="15" t="s">
        <v>13</v>
      </c>
      <c r="F9" s="15" t="s">
        <v>14</v>
      </c>
      <c r="G9" s="17" t="s">
        <v>15</v>
      </c>
      <c r="H9" s="17"/>
    </row>
    <row r="10" spans="1:9">
      <c r="A10" s="13">
        <v>1</v>
      </c>
      <c r="B10" s="13">
        <v>4.12</v>
      </c>
      <c r="C10" s="7">
        <f>A10/B10*$B$3</f>
        <v>0.60679611650485432</v>
      </c>
      <c r="D10" s="8">
        <f>C10/($C$3+C10)</f>
        <v>0.59063630404056389</v>
      </c>
      <c r="F10" s="13">
        <v>0.1</v>
      </c>
      <c r="G10" s="9">
        <f>D10-D10*F10</f>
        <v>0.53157267363650751</v>
      </c>
      <c r="H10" s="9">
        <f>1-F10</f>
        <v>0.9</v>
      </c>
    </row>
    <row r="11" spans="1:9">
      <c r="G11" s="5"/>
    </row>
    <row r="13" spans="1:9" ht="72">
      <c r="A13" s="15" t="s">
        <v>10</v>
      </c>
      <c r="B13" s="15" t="s">
        <v>16</v>
      </c>
      <c r="C13" s="15" t="s">
        <v>12</v>
      </c>
      <c r="D13" s="15" t="s">
        <v>13</v>
      </c>
      <c r="I13" s="6"/>
    </row>
    <row r="14" spans="1:9">
      <c r="A14">
        <f>A10</f>
        <v>1</v>
      </c>
      <c r="B14">
        <v>0.25</v>
      </c>
      <c r="C14" s="2">
        <f>A14/B14*$B$3</f>
        <v>10</v>
      </c>
      <c r="D14" s="3">
        <f>C14/($C$3+C14)</f>
        <v>0.95964096632646501</v>
      </c>
    </row>
    <row r="15" spans="1:9">
      <c r="A15">
        <f>A14</f>
        <v>1</v>
      </c>
      <c r="B15">
        <v>0.5</v>
      </c>
      <c r="C15" s="2">
        <f t="shared" ref="C15:C31" si="0">A15/B15*$B$3</f>
        <v>5</v>
      </c>
      <c r="D15" s="3">
        <f t="shared" ref="D15:D31" si="1">C15/($C$3+C15)</f>
        <v>0.92241325856319778</v>
      </c>
    </row>
    <row r="16" spans="1:9">
      <c r="A16">
        <f t="shared" ref="A16:A31" si="2">A15</f>
        <v>1</v>
      </c>
      <c r="B16">
        <v>0.75</v>
      </c>
      <c r="C16" s="2">
        <f t="shared" si="0"/>
        <v>3.333333333333333</v>
      </c>
      <c r="D16" s="3">
        <f t="shared" si="1"/>
        <v>0.8879660619371128</v>
      </c>
    </row>
    <row r="17" spans="1:4">
      <c r="A17">
        <f t="shared" si="2"/>
        <v>1</v>
      </c>
      <c r="B17">
        <v>1</v>
      </c>
      <c r="C17" s="2">
        <f t="shared" si="0"/>
        <v>2.5</v>
      </c>
      <c r="D17" s="3">
        <f t="shared" si="1"/>
        <v>0.85599907932543473</v>
      </c>
    </row>
    <row r="18" spans="1:4">
      <c r="A18">
        <f t="shared" si="2"/>
        <v>1</v>
      </c>
      <c r="B18">
        <v>1.25</v>
      </c>
      <c r="C18" s="2">
        <f t="shared" si="0"/>
        <v>2</v>
      </c>
      <c r="D18" s="3">
        <f t="shared" si="1"/>
        <v>0.82625375400360113</v>
      </c>
    </row>
    <row r="19" spans="1:4">
      <c r="A19">
        <f t="shared" si="2"/>
        <v>1</v>
      </c>
      <c r="B19">
        <v>1.5</v>
      </c>
      <c r="C19" s="2">
        <f t="shared" si="0"/>
        <v>1.6666666666666665</v>
      </c>
      <c r="D19" s="3">
        <f t="shared" si="1"/>
        <v>0.79850626095450783</v>
      </c>
    </row>
    <row r="20" spans="1:4">
      <c r="A20">
        <f t="shared" si="2"/>
        <v>1</v>
      </c>
      <c r="B20">
        <v>1.75</v>
      </c>
      <c r="C20" s="2">
        <f t="shared" si="0"/>
        <v>1.4285714285714284</v>
      </c>
      <c r="D20" s="3">
        <f t="shared" si="1"/>
        <v>0.77256186450080377</v>
      </c>
    </row>
    <row r="21" spans="1:4">
      <c r="A21">
        <f t="shared" si="2"/>
        <v>1</v>
      </c>
      <c r="B21">
        <v>2</v>
      </c>
      <c r="C21" s="2">
        <f t="shared" si="0"/>
        <v>1.25</v>
      </c>
      <c r="D21" s="3">
        <f t="shared" si="1"/>
        <v>0.74825034128529455</v>
      </c>
    </row>
    <row r="22" spans="1:4">
      <c r="A22">
        <f t="shared" si="2"/>
        <v>1</v>
      </c>
      <c r="B22">
        <v>2.25</v>
      </c>
      <c r="C22" s="2">
        <f t="shared" si="0"/>
        <v>1.1111111111111112</v>
      </c>
      <c r="D22" s="3">
        <f t="shared" si="1"/>
        <v>0.72542224108320041</v>
      </c>
    </row>
    <row r="23" spans="1:4">
      <c r="A23">
        <f t="shared" si="2"/>
        <v>1</v>
      </c>
      <c r="B23">
        <v>2.5</v>
      </c>
      <c r="C23" s="2">
        <f t="shared" si="0"/>
        <v>1</v>
      </c>
      <c r="D23" s="3">
        <f t="shared" si="1"/>
        <v>0.70394581181573046</v>
      </c>
    </row>
    <row r="24" spans="1:4">
      <c r="A24">
        <f t="shared" si="2"/>
        <v>1</v>
      </c>
      <c r="B24">
        <v>2.75</v>
      </c>
      <c r="C24" s="2">
        <f t="shared" si="0"/>
        <v>0.90909090909090917</v>
      </c>
      <c r="D24" s="3">
        <f t="shared" si="1"/>
        <v>0.68370445507520461</v>
      </c>
    </row>
    <row r="25" spans="1:4">
      <c r="A25">
        <f t="shared" si="2"/>
        <v>1</v>
      </c>
      <c r="B25">
        <v>3</v>
      </c>
      <c r="C25" s="2">
        <f t="shared" si="0"/>
        <v>0.83333333333333326</v>
      </c>
      <c r="D25" s="3">
        <f t="shared" si="1"/>
        <v>0.66459460836547379</v>
      </c>
    </row>
    <row r="26" spans="1:4">
      <c r="A26">
        <f t="shared" si="2"/>
        <v>1</v>
      </c>
      <c r="B26">
        <v>3.25</v>
      </c>
      <c r="C26" s="2">
        <f t="shared" si="0"/>
        <v>0.76923076923076927</v>
      </c>
      <c r="D26" s="3">
        <f t="shared" si="1"/>
        <v>0.64652397283952789</v>
      </c>
    </row>
    <row r="27" spans="1:4">
      <c r="A27">
        <f t="shared" si="2"/>
        <v>1</v>
      </c>
      <c r="B27">
        <v>3.5</v>
      </c>
      <c r="C27" s="2">
        <f t="shared" si="0"/>
        <v>0.71428571428571419</v>
      </c>
      <c r="D27" s="3">
        <f t="shared" si="1"/>
        <v>0.62941002251539513</v>
      </c>
    </row>
    <row r="28" spans="1:4">
      <c r="A28">
        <f t="shared" si="2"/>
        <v>1</v>
      </c>
      <c r="B28">
        <v>3.75</v>
      </c>
      <c r="C28" s="2">
        <f t="shared" si="0"/>
        <v>0.66666666666666663</v>
      </c>
      <c r="D28" s="3">
        <f t="shared" si="1"/>
        <v>0.61317874415883378</v>
      </c>
    </row>
    <row r="29" spans="1:4">
      <c r="A29">
        <f t="shared" si="2"/>
        <v>1</v>
      </c>
      <c r="B29">
        <v>4</v>
      </c>
      <c r="C29" s="2">
        <f t="shared" si="0"/>
        <v>0.625</v>
      </c>
      <c r="D29" s="3">
        <f t="shared" si="1"/>
        <v>0.59776356724043112</v>
      </c>
    </row>
    <row r="30" spans="1:4">
      <c r="A30">
        <f t="shared" si="2"/>
        <v>1</v>
      </c>
      <c r="B30">
        <v>4.25</v>
      </c>
      <c r="C30" s="2">
        <f t="shared" si="0"/>
        <v>0.58823529411764708</v>
      </c>
      <c r="D30" s="3">
        <f t="shared" si="1"/>
        <v>0.58310445133839484</v>
      </c>
    </row>
    <row r="31" spans="1:4">
      <c r="A31">
        <f t="shared" si="2"/>
        <v>1</v>
      </c>
      <c r="B31">
        <v>4.5</v>
      </c>
      <c r="C31" s="2">
        <f t="shared" si="0"/>
        <v>0.55555555555555558</v>
      </c>
      <c r="D31" s="3">
        <f t="shared" si="1"/>
        <v>0.56914710460639206</v>
      </c>
    </row>
  </sheetData>
  <mergeCells count="1">
    <mergeCell ref="G9:H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8589E-4708-493D-A792-A547A20866EC}">
  <dimension ref="A1:O36"/>
  <sheetViews>
    <sheetView topLeftCell="A4" workbookViewId="0">
      <selection activeCell="A22" sqref="A22:F36"/>
    </sheetView>
  </sheetViews>
  <sheetFormatPr defaultColWidth="11.42578125" defaultRowHeight="14.45"/>
  <sheetData>
    <row r="1" spans="1:15">
      <c r="C1" t="s">
        <v>17</v>
      </c>
      <c r="D1" t="s">
        <v>18</v>
      </c>
    </row>
    <row r="2" spans="1:15">
      <c r="A2" t="s">
        <v>19</v>
      </c>
      <c r="B2" t="s">
        <v>20</v>
      </c>
      <c r="C2">
        <v>161.68</v>
      </c>
      <c r="D2">
        <v>0.25</v>
      </c>
      <c r="E2">
        <v>50</v>
      </c>
      <c r="F2" t="s">
        <v>20</v>
      </c>
      <c r="G2" t="s">
        <v>21</v>
      </c>
      <c r="H2" t="s">
        <v>22</v>
      </c>
    </row>
    <row r="3" spans="1:15">
      <c r="A3" t="s">
        <v>23</v>
      </c>
      <c r="B3" t="s">
        <v>24</v>
      </c>
      <c r="C3">
        <v>43</v>
      </c>
      <c r="D3">
        <v>0.24</v>
      </c>
      <c r="E3">
        <v>168</v>
      </c>
      <c r="F3" t="s">
        <v>25</v>
      </c>
      <c r="G3" t="s">
        <v>21</v>
      </c>
      <c r="H3" t="s">
        <v>22</v>
      </c>
    </row>
    <row r="4" spans="1:15">
      <c r="A4" t="s">
        <v>26</v>
      </c>
      <c r="B4" t="s">
        <v>27</v>
      </c>
      <c r="C4">
        <v>161.68</v>
      </c>
      <c r="D4">
        <v>0.22</v>
      </c>
      <c r="E4">
        <v>344</v>
      </c>
      <c r="F4" t="s">
        <v>28</v>
      </c>
      <c r="G4" t="s">
        <v>21</v>
      </c>
      <c r="H4" t="s">
        <v>22</v>
      </c>
    </row>
    <row r="5" spans="1:15">
      <c r="A5" t="s">
        <v>29</v>
      </c>
      <c r="B5" t="s">
        <v>24</v>
      </c>
      <c r="C5">
        <v>43</v>
      </c>
      <c r="D5">
        <v>0.24</v>
      </c>
      <c r="E5">
        <v>168</v>
      </c>
      <c r="F5" t="s">
        <v>30</v>
      </c>
      <c r="G5" t="s">
        <v>21</v>
      </c>
      <c r="H5" t="s">
        <v>22</v>
      </c>
    </row>
    <row r="6" spans="1:15">
      <c r="A6" t="s">
        <v>31</v>
      </c>
      <c r="B6" t="s">
        <v>24</v>
      </c>
      <c r="C6">
        <v>188</v>
      </c>
      <c r="D6">
        <v>0.24</v>
      </c>
      <c r="E6">
        <v>168</v>
      </c>
      <c r="F6" t="s">
        <v>32</v>
      </c>
      <c r="G6" t="s">
        <v>21</v>
      </c>
      <c r="H6" t="s">
        <v>22</v>
      </c>
    </row>
    <row r="7" spans="1:15">
      <c r="A7" t="s">
        <v>33</v>
      </c>
      <c r="B7" t="s">
        <v>24</v>
      </c>
      <c r="C7">
        <v>188</v>
      </c>
      <c r="D7">
        <v>0.24</v>
      </c>
      <c r="E7">
        <v>168</v>
      </c>
      <c r="F7" t="s">
        <v>34</v>
      </c>
      <c r="G7" t="s">
        <v>21</v>
      </c>
      <c r="H7" t="s">
        <v>22</v>
      </c>
    </row>
    <row r="8" spans="1:15">
      <c r="C8">
        <f>SUM(C2:C7)</f>
        <v>785.36</v>
      </c>
    </row>
    <row r="10" spans="1:15">
      <c r="A10" t="s">
        <v>11</v>
      </c>
      <c r="B10">
        <f>1293.44*2.5/C8</f>
        <v>4.1173474584903742</v>
      </c>
    </row>
    <row r="14" spans="1:15">
      <c r="A14" t="s">
        <v>35</v>
      </c>
      <c r="B14" t="s">
        <v>31</v>
      </c>
      <c r="C14" t="s">
        <v>36</v>
      </c>
      <c r="D14" t="s">
        <v>36</v>
      </c>
      <c r="E14">
        <v>1</v>
      </c>
      <c r="F14">
        <v>24.96</v>
      </c>
      <c r="G14">
        <v>0.56999999999999995</v>
      </c>
      <c r="H14">
        <v>0.75</v>
      </c>
      <c r="I14">
        <v>0.56999999999999995</v>
      </c>
      <c r="J14">
        <v>10</v>
      </c>
      <c r="K14">
        <v>0.4</v>
      </c>
      <c r="L14" t="s">
        <v>21</v>
      </c>
      <c r="M14">
        <v>100</v>
      </c>
      <c r="N14" t="s">
        <v>32</v>
      </c>
      <c r="O14" t="s">
        <v>22</v>
      </c>
    </row>
    <row r="15" spans="1:15">
      <c r="A15" t="s">
        <v>37</v>
      </c>
      <c r="B15" t="s">
        <v>31</v>
      </c>
      <c r="C15" t="s">
        <v>36</v>
      </c>
      <c r="D15" t="s">
        <v>36</v>
      </c>
      <c r="E15">
        <v>1</v>
      </c>
      <c r="F15">
        <v>23.92</v>
      </c>
      <c r="G15">
        <v>0.56999999999999995</v>
      </c>
      <c r="H15">
        <v>0.75</v>
      </c>
      <c r="I15">
        <v>0.56999999999999995</v>
      </c>
      <c r="J15">
        <v>20</v>
      </c>
      <c r="K15">
        <v>0.4</v>
      </c>
      <c r="L15" t="s">
        <v>21</v>
      </c>
      <c r="M15">
        <v>100</v>
      </c>
      <c r="N15" t="s">
        <v>32</v>
      </c>
      <c r="O15" t="s">
        <v>22</v>
      </c>
    </row>
    <row r="16" spans="1:15">
      <c r="A16" t="s">
        <v>38</v>
      </c>
      <c r="B16" t="s">
        <v>33</v>
      </c>
      <c r="C16" t="s">
        <v>36</v>
      </c>
      <c r="D16" t="s">
        <v>36</v>
      </c>
      <c r="E16">
        <v>1</v>
      </c>
      <c r="F16">
        <v>17.68</v>
      </c>
      <c r="G16">
        <v>0.56999999999999995</v>
      </c>
      <c r="H16">
        <v>0.75</v>
      </c>
      <c r="I16">
        <v>0.56999999999999995</v>
      </c>
      <c r="J16">
        <v>10</v>
      </c>
      <c r="K16">
        <v>0.4</v>
      </c>
      <c r="L16" t="s">
        <v>21</v>
      </c>
      <c r="M16">
        <v>100</v>
      </c>
      <c r="N16" t="s">
        <v>34</v>
      </c>
      <c r="O16" t="s">
        <v>22</v>
      </c>
    </row>
    <row r="17" spans="1:15">
      <c r="A17" t="s">
        <v>39</v>
      </c>
      <c r="B17" t="s">
        <v>33</v>
      </c>
      <c r="C17" t="s">
        <v>36</v>
      </c>
      <c r="D17" t="s">
        <v>36</v>
      </c>
      <c r="E17">
        <v>1</v>
      </c>
      <c r="F17">
        <v>24.96</v>
      </c>
      <c r="G17">
        <v>0.56999999999999995</v>
      </c>
      <c r="H17">
        <v>0.75</v>
      </c>
      <c r="I17">
        <v>0.56999999999999995</v>
      </c>
      <c r="J17">
        <v>10</v>
      </c>
      <c r="K17">
        <v>0.4</v>
      </c>
      <c r="L17" t="s">
        <v>21</v>
      </c>
      <c r="M17">
        <v>100</v>
      </c>
      <c r="N17" t="s">
        <v>34</v>
      </c>
      <c r="O17" t="s">
        <v>22</v>
      </c>
    </row>
    <row r="22" spans="1:15">
      <c r="A22" t="s">
        <v>40</v>
      </c>
      <c r="B22" t="s">
        <v>23</v>
      </c>
      <c r="C22" t="s">
        <v>41</v>
      </c>
      <c r="D22">
        <v>8.1000000000000003E-2</v>
      </c>
      <c r="E22">
        <v>30</v>
      </c>
    </row>
    <row r="23" spans="1:15">
      <c r="A23" t="s">
        <v>42</v>
      </c>
      <c r="B23" t="s">
        <v>23</v>
      </c>
      <c r="C23" t="s">
        <v>43</v>
      </c>
      <c r="D23">
        <v>0.151</v>
      </c>
      <c r="E23">
        <v>25.8</v>
      </c>
    </row>
    <row r="24" spans="1:15">
      <c r="A24" t="s">
        <v>44</v>
      </c>
      <c r="B24" t="s">
        <v>26</v>
      </c>
      <c r="C24" t="s">
        <v>45</v>
      </c>
      <c r="D24">
        <v>4.9000000000000002E-2</v>
      </c>
      <c r="E24">
        <v>92.4</v>
      </c>
    </row>
    <row r="25" spans="1:15">
      <c r="A25" t="s">
        <v>46</v>
      </c>
      <c r="B25" t="s">
        <v>29</v>
      </c>
      <c r="C25" t="s">
        <v>41</v>
      </c>
      <c r="D25">
        <v>8.1000000000000003E-2</v>
      </c>
      <c r="E25">
        <v>30</v>
      </c>
    </row>
    <row r="26" spans="1:15">
      <c r="A26" t="s">
        <v>47</v>
      </c>
      <c r="B26" t="s">
        <v>29</v>
      </c>
      <c r="C26" t="s">
        <v>43</v>
      </c>
      <c r="D26">
        <v>0.151</v>
      </c>
      <c r="E26">
        <v>25.8</v>
      </c>
    </row>
    <row r="27" spans="1:15">
      <c r="A27" t="s">
        <v>48</v>
      </c>
      <c r="B27" t="s">
        <v>31</v>
      </c>
      <c r="C27" t="s">
        <v>49</v>
      </c>
      <c r="D27">
        <v>5.3999999999999999E-2</v>
      </c>
      <c r="E27">
        <v>20</v>
      </c>
    </row>
    <row r="28" spans="1:15">
      <c r="A28" t="s">
        <v>50</v>
      </c>
      <c r="B28" t="s">
        <v>31</v>
      </c>
      <c r="C28" t="s">
        <v>41</v>
      </c>
      <c r="D28">
        <v>8.1000000000000003E-2</v>
      </c>
      <c r="E28">
        <v>90</v>
      </c>
    </row>
    <row r="29" spans="1:15">
      <c r="A29" t="s">
        <v>51</v>
      </c>
      <c r="B29" t="s">
        <v>31</v>
      </c>
      <c r="C29" t="s">
        <v>43</v>
      </c>
      <c r="D29">
        <v>0.151</v>
      </c>
      <c r="E29">
        <v>112.8</v>
      </c>
    </row>
    <row r="30" spans="1:15">
      <c r="A30" t="s">
        <v>52</v>
      </c>
      <c r="B30" t="s">
        <v>31</v>
      </c>
      <c r="C30" t="s">
        <v>53</v>
      </c>
      <c r="D30">
        <v>3.3000000000000002E-2</v>
      </c>
      <c r="E30">
        <v>160</v>
      </c>
    </row>
    <row r="31" spans="1:15">
      <c r="A31" t="s">
        <v>54</v>
      </c>
      <c r="B31" t="s">
        <v>31</v>
      </c>
      <c r="C31" t="s">
        <v>53</v>
      </c>
      <c r="D31">
        <v>3.3000000000000002E-2</v>
      </c>
      <c r="E31">
        <v>115.2</v>
      </c>
    </row>
    <row r="32" spans="1:15">
      <c r="A32" t="s">
        <v>55</v>
      </c>
      <c r="B32" t="s">
        <v>33</v>
      </c>
      <c r="C32" t="s">
        <v>49</v>
      </c>
      <c r="D32">
        <v>5.3999999999999999E-2</v>
      </c>
      <c r="E32">
        <v>20</v>
      </c>
    </row>
    <row r="33" spans="1:5">
      <c r="A33" t="s">
        <v>56</v>
      </c>
      <c r="B33" t="s">
        <v>33</v>
      </c>
      <c r="C33" t="s">
        <v>41</v>
      </c>
      <c r="D33">
        <v>8.1000000000000003E-2</v>
      </c>
      <c r="E33">
        <v>90</v>
      </c>
    </row>
    <row r="34" spans="1:5">
      <c r="A34" t="s">
        <v>57</v>
      </c>
      <c r="B34" t="s">
        <v>33</v>
      </c>
      <c r="C34" t="s">
        <v>43</v>
      </c>
      <c r="D34">
        <v>0.151</v>
      </c>
      <c r="E34">
        <v>112.8</v>
      </c>
    </row>
    <row r="35" spans="1:5">
      <c r="A35" t="s">
        <v>58</v>
      </c>
      <c r="B35" t="s">
        <v>33</v>
      </c>
      <c r="C35" t="s">
        <v>53</v>
      </c>
      <c r="D35">
        <v>3.3000000000000002E-2</v>
      </c>
      <c r="E35">
        <v>96</v>
      </c>
    </row>
    <row r="36" spans="1:5">
      <c r="A36" t="s">
        <v>59</v>
      </c>
      <c r="B36" t="s">
        <v>33</v>
      </c>
      <c r="C36" t="s">
        <v>53</v>
      </c>
      <c r="D36">
        <v>3.3000000000000002E-2</v>
      </c>
      <c r="E36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099E-12E6-4DD9-BA44-78C6D31CA6B4}">
  <dimension ref="C7:F8"/>
  <sheetViews>
    <sheetView workbookViewId="0">
      <selection activeCell="F8" sqref="F8"/>
    </sheetView>
  </sheetViews>
  <sheetFormatPr defaultColWidth="11.42578125" defaultRowHeight="14.45"/>
  <sheetData>
    <row r="7" spans="3:6">
      <c r="C7" t="s">
        <v>60</v>
      </c>
      <c r="D7" t="s">
        <v>61</v>
      </c>
      <c r="E7" t="s">
        <v>62</v>
      </c>
      <c r="F7" t="s">
        <v>63</v>
      </c>
    </row>
    <row r="8" spans="3:6">
      <c r="C8">
        <v>33</v>
      </c>
      <c r="D8">
        <f>C8*3600/1000</f>
        <v>118.8</v>
      </c>
      <c r="E8">
        <f>80*2.7</f>
        <v>216</v>
      </c>
      <c r="F8">
        <f>D8/E8</f>
        <v>0.54999999999999993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7FA375C49E1F46A0FEF045FB0E7DBB" ma:contentTypeVersion="4" ma:contentTypeDescription="Crear nuevo documento." ma:contentTypeScope="" ma:versionID="4ab211270ca3f6bec98c4b0e95ddd8c6">
  <xsd:schema xmlns:xsd="http://www.w3.org/2001/XMLSchema" xmlns:xs="http://www.w3.org/2001/XMLSchema" xmlns:p="http://schemas.microsoft.com/office/2006/metadata/properties" xmlns:ns2="1635c9be-5667-4236-b2b4-e19b60a32d2e" targetNamespace="http://schemas.microsoft.com/office/2006/metadata/properties" ma:root="true" ma:fieldsID="65254450e995002ef7ae43ed11ccf951" ns2:_="">
    <xsd:import namespace="1635c9be-5667-4236-b2b4-e19b60a32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5c9be-5667-4236-b2b4-e19b60a32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83C038-465B-40AA-938F-DAB58332F423}"/>
</file>

<file path=customXml/itemProps2.xml><?xml version="1.0" encoding="utf-8"?>
<ds:datastoreItem xmlns:ds="http://schemas.openxmlformats.org/officeDocument/2006/customXml" ds:itemID="{8CC7A03D-E53C-4BC3-A822-0A8805EF1EDB}"/>
</file>

<file path=customXml/itemProps3.xml><?xml version="1.0" encoding="utf-8"?>
<ds:datastoreItem xmlns:ds="http://schemas.openxmlformats.org/officeDocument/2006/customXml" ds:itemID="{7E509B51-9EB8-405E-9895-AB64A5E626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Ángel Pascual Buisan</dc:creator>
  <cp:keywords/>
  <dc:description/>
  <cp:lastModifiedBy>Pau Porras Perez</cp:lastModifiedBy>
  <cp:revision/>
  <dcterms:created xsi:type="dcterms:W3CDTF">2022-04-25T14:23:34Z</dcterms:created>
  <dcterms:modified xsi:type="dcterms:W3CDTF">2022-05-03T15:44:46Z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0x010100AF7FA375C49E1F46A0FEF045FB0E7DBB</vt:lpwstr>
  </property>
</Properties>
</file>